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er\10_Frankfurt UAS\00_Vorlesungen\24WS\Elektrische Messtechnik\Vorlesungen\Begleit-1\"/>
    </mc:Choice>
  </mc:AlternateContent>
  <bookViews>
    <workbookView xWindow="0" yWindow="0" windowWidth="28800" windowHeight="123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Z8" i="1"/>
  <c r="Y8" i="1"/>
  <c r="X8" i="1"/>
  <c r="W8" i="1"/>
  <c r="V8" i="1"/>
  <c r="U8" i="1"/>
  <c r="T8" i="1"/>
  <c r="S8" i="1"/>
  <c r="R8" i="1"/>
  <c r="Q8" i="1"/>
  <c r="Z7" i="1"/>
  <c r="Y7" i="1"/>
  <c r="X7" i="1"/>
  <c r="W7" i="1"/>
  <c r="V7" i="1"/>
  <c r="U7" i="1"/>
  <c r="T7" i="1"/>
  <c r="S7" i="1"/>
  <c r="R7" i="1"/>
  <c r="Q7" i="1"/>
  <c r="Z6" i="1"/>
  <c r="Y6" i="1"/>
  <c r="X6" i="1"/>
  <c r="W6" i="1"/>
  <c r="V6" i="1"/>
  <c r="U6" i="1"/>
  <c r="T6" i="1"/>
  <c r="S6" i="1"/>
  <c r="R6" i="1"/>
  <c r="Q6" i="1"/>
  <c r="Z5" i="1"/>
  <c r="Y5" i="1"/>
  <c r="X5" i="1"/>
  <c r="W5" i="1"/>
  <c r="V5" i="1"/>
  <c r="U5" i="1"/>
  <c r="T5" i="1"/>
  <c r="S5" i="1"/>
  <c r="R5" i="1"/>
  <c r="Q5" i="1"/>
  <c r="Z4" i="1"/>
  <c r="Y4" i="1"/>
  <c r="X4" i="1"/>
  <c r="W4" i="1"/>
  <c r="V4" i="1"/>
  <c r="U4" i="1"/>
  <c r="T4" i="1"/>
  <c r="S4" i="1"/>
  <c r="R4" i="1"/>
  <c r="Q4" i="1"/>
  <c r="Z3" i="1"/>
  <c r="Y3" i="1"/>
  <c r="X3" i="1"/>
  <c r="W3" i="1"/>
  <c r="V3" i="1"/>
  <c r="U3" i="1"/>
  <c r="T3" i="1"/>
  <c r="S3" i="1"/>
  <c r="R3" i="1"/>
  <c r="J12" i="1" l="1"/>
  <c r="K12" i="1" s="1"/>
  <c r="I12" i="1"/>
  <c r="D12" i="1"/>
  <c r="E12" i="1"/>
  <c r="F12" i="1"/>
  <c r="G12" i="1"/>
  <c r="C12" i="1"/>
  <c r="J4" i="1"/>
  <c r="J5" i="1"/>
  <c r="J6" i="1"/>
  <c r="J7" i="1"/>
  <c r="J8" i="1"/>
  <c r="J3" i="1"/>
  <c r="K6" i="1" l="1"/>
  <c r="G10" i="1"/>
  <c r="I4" i="1"/>
  <c r="K4" i="1" s="1"/>
  <c r="I5" i="1"/>
  <c r="K5" i="1" s="1"/>
  <c r="I6" i="1"/>
  <c r="I7" i="1"/>
  <c r="K7" i="1" s="1"/>
  <c r="I8" i="1"/>
  <c r="K8" i="1" s="1"/>
  <c r="I3" i="1"/>
  <c r="K3" i="1" s="1"/>
  <c r="N8" i="1"/>
  <c r="N4" i="1"/>
  <c r="N5" i="1"/>
  <c r="N6" i="1"/>
  <c r="N7" i="1"/>
  <c r="N3" i="1"/>
  <c r="M4" i="1"/>
  <c r="M5" i="1"/>
  <c r="M6" i="1"/>
  <c r="M7" i="1"/>
  <c r="M8" i="1"/>
  <c r="M3" i="1"/>
  <c r="O3" i="1" l="1"/>
  <c r="F10" i="1"/>
  <c r="O4" i="1" l="1"/>
  <c r="O5" i="1"/>
  <c r="O6" i="1"/>
  <c r="O7" i="1"/>
  <c r="O8" i="1"/>
  <c r="C10" i="1"/>
  <c r="J10" i="1" l="1"/>
  <c r="E10" i="1"/>
  <c r="D10" i="1"/>
  <c r="K10" i="1" l="1"/>
  <c r="I10" i="1"/>
  <c r="N10" i="1"/>
  <c r="M10" i="1"/>
  <c r="N12" i="1"/>
  <c r="O12" i="1"/>
  <c r="M12" i="1"/>
  <c r="O10" i="1" l="1"/>
  <c r="I14" i="1"/>
  <c r="J14" i="1"/>
  <c r="K14" i="1" l="1"/>
</calcChain>
</file>

<file path=xl/sharedStrings.xml><?xml version="1.0" encoding="utf-8"?>
<sst xmlns="http://schemas.openxmlformats.org/spreadsheetml/2006/main" count="33" uniqueCount="33">
  <si>
    <t>Grün</t>
  </si>
  <si>
    <t>Weiß</t>
  </si>
  <si>
    <t>Gelb</t>
  </si>
  <si>
    <t>Hellrot</t>
  </si>
  <si>
    <t>Dunkelrot</t>
  </si>
  <si>
    <t>Orange</t>
  </si>
  <si>
    <t>Gruppe 01</t>
  </si>
  <si>
    <t>Gruppe 02</t>
  </si>
  <si>
    <t>Gruppe 03</t>
  </si>
  <si>
    <t>Gruppe 04</t>
  </si>
  <si>
    <t>Gesamtmenge</t>
  </si>
  <si>
    <t>Mittelwert</t>
  </si>
  <si>
    <t>0 bis 5</t>
  </si>
  <si>
    <t>6 bis 10</t>
  </si>
  <si>
    <t>11 bis 15</t>
  </si>
  <si>
    <t>16 bis 20</t>
  </si>
  <si>
    <t>21 bis 25</t>
  </si>
  <si>
    <t>26 bis 30</t>
  </si>
  <si>
    <t>31 bis 35</t>
  </si>
  <si>
    <t>36 bis 40</t>
  </si>
  <si>
    <t>41 bis 45</t>
  </si>
  <si>
    <t>46 bis 50</t>
  </si>
  <si>
    <t>Maximum</t>
  </si>
  <si>
    <t>Minimum</t>
  </si>
  <si>
    <t>Standard-
abweichung</t>
  </si>
  <si>
    <t>Masse / Stück [g]</t>
  </si>
  <si>
    <t>Schwankung der Masse der Tüten auf Basis des Mittelwertes der Masse eines einzelnen Gummibärchens [g]</t>
  </si>
  <si>
    <t>Standard-
abweichung [%]</t>
  </si>
  <si>
    <t>Spanne 
Max-Min</t>
  </si>
  <si>
    <t xml:space="preserve">Gummibärchen 
pro Tüte </t>
  </si>
  <si>
    <t xml:space="preserve">Masse der Tüte </t>
  </si>
  <si>
    <t>Gruppe 05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</si>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</sst>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textRotation="9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11" xfId="0" applyFont="1" applyFill="1" applyBorder="1" applyAlignment="1">
      <alignment horizontal="center" vertical="center" textRotation="90"/>
    </xf>
    <xf numFmtId="0" fontId="1" fillId="2" borderId="12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2" xfId="0" applyFont="1" applyFill="1" applyBorder="1"/>
    <xf numFmtId="0" fontId="1" fillId="2" borderId="11" xfId="0" applyFont="1" applyFill="1" applyBorder="1"/>
    <xf numFmtId="0" fontId="1" fillId="2" borderId="15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2" borderId="16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0" borderId="21" xfId="0" applyFont="1" applyBorder="1" applyAlignment="1">
      <alignment horizontal="center" vertical="center"/>
    </xf>
    <xf numFmtId="0" fontId="1" fillId="2" borderId="22" xfId="0" applyFont="1" applyFill="1" applyBorder="1"/>
    <xf numFmtId="0" fontId="1" fillId="0" borderId="20" xfId="0" applyFont="1" applyBorder="1"/>
    <xf numFmtId="0" fontId="1" fillId="0" borderId="21" xfId="0" applyFont="1" applyBorder="1"/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2" fontId="1" fillId="0" borderId="8" xfId="0" applyNumberFormat="1" applyFont="1" applyBorder="1" applyAlignment="1">
      <alignment horizontal="center" vertical="center"/>
    </xf>
    <xf numFmtId="2" fontId="1" fillId="2" borderId="11" xfId="0" applyNumberFormat="1" applyFont="1" applyFill="1" applyBorder="1"/>
    <xf numFmtId="2" fontId="1" fillId="0" borderId="8" xfId="0" applyNumberFormat="1" applyFont="1" applyBorder="1"/>
    <xf numFmtId="2" fontId="1" fillId="0" borderId="7" xfId="0" applyNumberFormat="1" applyFont="1" applyBorder="1"/>
    <xf numFmtId="164" fontId="1" fillId="0" borderId="8" xfId="0" applyNumberFormat="1" applyFont="1" applyBorder="1"/>
    <xf numFmtId="164" fontId="1" fillId="0" borderId="6" xfId="0" applyNumberFormat="1" applyFont="1" applyBorder="1"/>
    <xf numFmtId="0" fontId="1" fillId="2" borderId="23" xfId="0" applyFont="1" applyFill="1" applyBorder="1" applyAlignment="1">
      <alignment horizontal="center" vertical="center" textRotation="90" wrapText="1"/>
    </xf>
    <xf numFmtId="164" fontId="1" fillId="0" borderId="24" xfId="0" applyNumberFormat="1" applyFont="1" applyBorder="1"/>
    <xf numFmtId="164" fontId="1" fillId="0" borderId="25" xfId="0" applyNumberFormat="1" applyFont="1" applyBorder="1"/>
    <xf numFmtId="164" fontId="1" fillId="0" borderId="26" xfId="0" applyNumberFormat="1" applyFont="1" applyBorder="1"/>
    <xf numFmtId="0" fontId="1" fillId="2" borderId="23" xfId="0" applyFont="1" applyFill="1" applyBorder="1"/>
    <xf numFmtId="164" fontId="1" fillId="0" borderId="27" xfId="0" applyNumberFormat="1" applyFont="1" applyBorder="1"/>
    <xf numFmtId="0" fontId="1" fillId="2" borderId="25" xfId="0" applyFont="1" applyFill="1" applyBorder="1"/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2" fontId="1" fillId="0" borderId="13" xfId="0" applyNumberFormat="1" applyFont="1" applyBorder="1"/>
    <xf numFmtId="0" fontId="1" fillId="3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Hellrot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Tabelle1!$Q$2:$Z$2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Tabelle1!$Q$3:$Z$3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0-41A7-8EED-28EB1C2AA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Tabelle1!$B$4</c:f>
              <c:strCache>
                <c:ptCount val="1"/>
                <c:pt idx="0">
                  <c:v>Dunkelrot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Tabelle1!$Q$2:$Z$2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Tabelle1!$Q$4:$Z$4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2-427B-B7EC-0B6F40F44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Tabelle1!$B$6</c:f>
              <c:strCache>
                <c:ptCount val="1"/>
                <c:pt idx="0">
                  <c:v>Weiß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Tabelle1!$Q$2:$Z$2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Tabelle1!$Q$6:$Z$6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4-42C5-88BB-B58114E6A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Tabelle1!$B$5</c:f>
              <c:strCache>
                <c:ptCount val="1"/>
                <c:pt idx="0">
                  <c:v>Grün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Tabelle1!$Q$2:$Z$2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Tabelle1!$Q$5:$Z$5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5-4F95-8122-072C7A80E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Tabelle1!$B$7</c:f>
              <c:strCache>
                <c:ptCount val="1"/>
                <c:pt idx="0">
                  <c:v>Gelb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Tabelle1!$Q$2:$Z$2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Tabelle1!$Q$7:$Z$7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6-49D1-BF06-5DCA4010E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Tabelle1!$B$8</c:f>
              <c:strCache>
                <c:ptCount val="1"/>
                <c:pt idx="0">
                  <c:v>Orange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Tabelle1!$Q$2:$Z$2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Tabelle1!$Q$8:$Z$8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D-4C20-BDE1-368E944F4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11</xdr:row>
      <xdr:rowOff>9525</xdr:rowOff>
    </xdr:from>
    <xdr:to>
      <xdr:col>23</xdr:col>
      <xdr:colOff>514350</xdr:colOff>
      <xdr:row>26</xdr:row>
      <xdr:rowOff>85725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10583</xdr:colOff>
      <xdr:row>26</xdr:row>
      <xdr:rowOff>116416</xdr:rowOff>
    </xdr:from>
    <xdr:to>
      <xdr:col>23</xdr:col>
      <xdr:colOff>515408</xdr:colOff>
      <xdr:row>43</xdr:row>
      <xdr:rowOff>116417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547687</xdr:colOff>
      <xdr:row>11</xdr:row>
      <xdr:rowOff>0</xdr:rowOff>
    </xdr:from>
    <xdr:to>
      <xdr:col>30</xdr:col>
      <xdr:colOff>290512</xdr:colOff>
      <xdr:row>26</xdr:row>
      <xdr:rowOff>76200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320147</xdr:colOff>
      <xdr:row>10</xdr:row>
      <xdr:rowOff>52916</xdr:rowOff>
    </xdr:from>
    <xdr:to>
      <xdr:col>36</xdr:col>
      <xdr:colOff>666750</xdr:colOff>
      <xdr:row>26</xdr:row>
      <xdr:rowOff>71436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566208</xdr:colOff>
      <xdr:row>26</xdr:row>
      <xdr:rowOff>119061</xdr:rowOff>
    </xdr:from>
    <xdr:to>
      <xdr:col>30</xdr:col>
      <xdr:colOff>285750</xdr:colOff>
      <xdr:row>43</xdr:row>
      <xdr:rowOff>166687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325437</xdr:colOff>
      <xdr:row>26</xdr:row>
      <xdr:rowOff>129646</xdr:rowOff>
    </xdr:from>
    <xdr:to>
      <xdr:col>36</xdr:col>
      <xdr:colOff>674687</xdr:colOff>
      <xdr:row>43</xdr:row>
      <xdr:rowOff>166687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3"/>
  <sheetViews>
    <sheetView tabSelected="1" zoomScale="130" zoomScaleNormal="130" workbookViewId="0">
      <selection activeCell="M21" sqref="M21"/>
    </sheetView>
  </sheetViews>
  <sheetFormatPr baseColWidth="10" defaultRowHeight="15" outlineLevelRow="1" outlineLevelCol="1" x14ac:dyDescent="0.25"/>
  <cols>
    <col min="1" max="1" width="2.85546875" customWidth="1"/>
    <col min="2" max="2" width="27" customWidth="1"/>
    <col min="3" max="7" width="8.85546875" customWidth="1"/>
    <col min="8" max="8" width="1.5703125" customWidth="1"/>
    <col min="9" max="11" width="9.5703125" customWidth="1"/>
    <col min="12" max="12" width="1.5703125" customWidth="1"/>
    <col min="13" max="13" width="14.85546875" customWidth="1"/>
    <col min="14" max="15" width="9.140625" customWidth="1"/>
    <col min="16" max="16" width="11.42578125" customWidth="1" outlineLevel="1"/>
    <col min="17" max="26" width="8.85546875" customWidth="1" outlineLevel="1"/>
    <col min="27" max="32" width="11.42578125" customWidth="1" outlineLevel="1"/>
  </cols>
  <sheetData>
    <row r="1" spans="2:26" ht="24" thickBot="1" x14ac:dyDescent="0.4">
      <c r="B1" s="6" t="s">
        <v>30</v>
      </c>
      <c r="C1" s="6">
        <v>175</v>
      </c>
      <c r="D1" t="s">
        <v>32</v>
      </c>
    </row>
    <row r="2" spans="2:26" s="2" customFormat="1" ht="130.5" customHeight="1" thickBot="1" x14ac:dyDescent="0.3">
      <c r="B2" s="10" t="s">
        <v>29</v>
      </c>
      <c r="C2" s="8" t="s">
        <v>8</v>
      </c>
      <c r="D2" s="8" t="s">
        <v>6</v>
      </c>
      <c r="E2" s="8" t="s">
        <v>7</v>
      </c>
      <c r="F2" s="8" t="s">
        <v>9</v>
      </c>
      <c r="G2" s="8" t="s">
        <v>31</v>
      </c>
      <c r="H2" s="12"/>
      <c r="I2" s="11" t="s">
        <v>23</v>
      </c>
      <c r="J2" s="8" t="s">
        <v>22</v>
      </c>
      <c r="K2" s="46" t="s">
        <v>28</v>
      </c>
      <c r="L2" s="12"/>
      <c r="M2" s="11" t="s">
        <v>11</v>
      </c>
      <c r="N2" s="45" t="s">
        <v>24</v>
      </c>
      <c r="O2" s="38" t="s">
        <v>27</v>
      </c>
      <c r="Q2" s="11" t="s">
        <v>12</v>
      </c>
      <c r="R2" s="8" t="s">
        <v>13</v>
      </c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 t="s">
        <v>19</v>
      </c>
      <c r="Y2" s="8" t="s">
        <v>20</v>
      </c>
      <c r="Z2" s="9" t="s">
        <v>21</v>
      </c>
    </row>
    <row r="3" spans="2:26" s="1" customFormat="1" ht="24" thickBot="1" x14ac:dyDescent="0.4">
      <c r="B3" s="6" t="s">
        <v>3</v>
      </c>
      <c r="C3" s="47">
        <v>11</v>
      </c>
      <c r="D3" s="47">
        <v>9</v>
      </c>
      <c r="E3" s="47">
        <v>10</v>
      </c>
      <c r="F3" s="47">
        <v>14</v>
      </c>
      <c r="G3" s="52">
        <v>21</v>
      </c>
      <c r="H3" s="18"/>
      <c r="I3" s="19">
        <f>MIN($C3:$G3)</f>
        <v>9</v>
      </c>
      <c r="J3" s="19">
        <f>MAX($C3:$G3)</f>
        <v>21</v>
      </c>
      <c r="K3" s="19">
        <f>J3-I3</f>
        <v>12</v>
      </c>
      <c r="L3" s="18"/>
      <c r="M3" s="51">
        <f>AVERAGE(C3:G3)</f>
        <v>13</v>
      </c>
      <c r="N3" s="20">
        <f>_xlfn.STDEV.P(C3:G3)</f>
        <v>4.3358966777357599</v>
      </c>
      <c r="O3" s="39">
        <f>100*N3/M3</f>
        <v>33.353051367198148</v>
      </c>
      <c r="Q3" s="7">
        <f>COUNTIF($C3:$H3,"&gt;0")-COUNTIF($C3:$H3,"&gt;5")</f>
        <v>0</v>
      </c>
      <c r="R3" s="7">
        <f t="shared" ref="R3:R8" si="0">COUNTIF($C3:$H3,"&gt;5")-COUNTIF($C3:$H3,"&gt;10")</f>
        <v>2</v>
      </c>
      <c r="S3" s="7">
        <f t="shared" ref="S3:S8" si="1">COUNTIF($C3:$H3,"&gt;10")-COUNTIF($C3:$H3,"&gt;15")</f>
        <v>2</v>
      </c>
      <c r="T3" s="7">
        <f t="shared" ref="T3:T8" si="2">COUNTIF($C3:$H3,"&gt;15")-COUNTIF($C3:$H3,"&gt;20")</f>
        <v>0</v>
      </c>
      <c r="U3" s="7">
        <f t="shared" ref="U3:U8" si="3">COUNTIF($C3:$H3,"&gt;20")-COUNTIF($C3:$H3,"&gt;25")</f>
        <v>1</v>
      </c>
      <c r="V3" s="7">
        <f>COUNTIF($C3:$H3,"&gt;25")-COUNTIF($C3:$H3,"&gt;30")</f>
        <v>0</v>
      </c>
      <c r="W3" s="7">
        <f t="shared" ref="W3:W8" si="4">COUNTIF($C3:$H3,"&gt;30")-COUNTIF($C3:$H3,"&gt;35")</f>
        <v>0</v>
      </c>
      <c r="X3" s="7">
        <f>COUNTIF($C3:$H3,"&gt;35")-COUNTIF($C3:$H3,"&gt;40")</f>
        <v>0</v>
      </c>
      <c r="Y3" s="7">
        <f t="shared" ref="Y3:Y8" si="5">COUNTIF($C3:$H3,"&gt;40")-COUNTIF($C3:$H3,"&gt;45")</f>
        <v>0</v>
      </c>
      <c r="Z3" s="7">
        <f>COUNTIF($C3:$H3,"&gt;45")-COUNTIF($C3:$H3,"&gt;50")</f>
        <v>0</v>
      </c>
    </row>
    <row r="4" spans="2:26" s="1" customFormat="1" ht="24" thickBot="1" x14ac:dyDescent="0.4">
      <c r="B4" s="5" t="s">
        <v>4</v>
      </c>
      <c r="C4" s="48">
        <v>11</v>
      </c>
      <c r="D4" s="48">
        <v>17</v>
      </c>
      <c r="E4" s="48">
        <v>15</v>
      </c>
      <c r="F4" s="48">
        <v>14</v>
      </c>
      <c r="G4" s="53">
        <v>11</v>
      </c>
      <c r="H4" s="13"/>
      <c r="I4" s="19">
        <f>MIN($C4:$G4)</f>
        <v>11</v>
      </c>
      <c r="J4" s="19">
        <f>MAX($C4:$G4)</f>
        <v>17</v>
      </c>
      <c r="K4" s="19">
        <f t="shared" ref="K4:K10" si="6">J4-I4</f>
        <v>6</v>
      </c>
      <c r="L4" s="13"/>
      <c r="M4" s="51">
        <f>AVERAGE(C4:G4)</f>
        <v>13.6</v>
      </c>
      <c r="N4" s="20">
        <f>_xlfn.STDEV.P(C4:G4)</f>
        <v>2.3323807579381204</v>
      </c>
      <c r="O4" s="40">
        <f t="shared" ref="O4:O8" si="7">100*N4/M4</f>
        <v>17.149858514250887</v>
      </c>
      <c r="Q4" s="7">
        <f t="shared" ref="Q3:Q8" si="8">COUNTIF($C4:$H4,"&gt;0")-COUNTIF($C4:$H4,"&gt;5")</f>
        <v>0</v>
      </c>
      <c r="R4" s="7">
        <f t="shared" si="0"/>
        <v>0</v>
      </c>
      <c r="S4" s="7">
        <f t="shared" si="1"/>
        <v>4</v>
      </c>
      <c r="T4" s="7">
        <f t="shared" si="2"/>
        <v>1</v>
      </c>
      <c r="U4" s="7">
        <f t="shared" si="3"/>
        <v>0</v>
      </c>
      <c r="V4" s="7">
        <f>COUNTIF($C4:$H4,"&gt;0")-COUNTIF($C4:$H4,"&gt;5")</f>
        <v>0</v>
      </c>
      <c r="W4" s="7">
        <f t="shared" si="4"/>
        <v>0</v>
      </c>
      <c r="X4" s="7">
        <f>COUNTIF($C4:$H4,"&gt;0")-COUNTIF($C4:$H4,"&gt;5")</f>
        <v>0</v>
      </c>
      <c r="Y4" s="7">
        <f t="shared" si="5"/>
        <v>0</v>
      </c>
      <c r="Z4" s="7">
        <f>COUNTIF($C4:$H4,"&gt;0")-COUNTIF($C4:$H4,"&gt;5")</f>
        <v>0</v>
      </c>
    </row>
    <row r="5" spans="2:26" s="1" customFormat="1" ht="24" thickBot="1" x14ac:dyDescent="0.4">
      <c r="B5" s="5" t="s">
        <v>0</v>
      </c>
      <c r="C5" s="48">
        <v>21</v>
      </c>
      <c r="D5" s="48">
        <v>12</v>
      </c>
      <c r="E5" s="48">
        <v>19</v>
      </c>
      <c r="F5" s="48">
        <v>14</v>
      </c>
      <c r="G5" s="53">
        <v>11</v>
      </c>
      <c r="H5" s="13"/>
      <c r="I5" s="19">
        <f>MIN($C5:$G5)</f>
        <v>11</v>
      </c>
      <c r="J5" s="19">
        <f>MAX($C5:$G5)</f>
        <v>21</v>
      </c>
      <c r="K5" s="19">
        <f t="shared" si="6"/>
        <v>10</v>
      </c>
      <c r="L5" s="13"/>
      <c r="M5" s="51">
        <f>AVERAGE(C5:G5)</f>
        <v>15.4</v>
      </c>
      <c r="N5" s="20">
        <f>_xlfn.STDEV.P(C5:G5)</f>
        <v>3.9293765408776999</v>
      </c>
      <c r="O5" s="40">
        <f t="shared" si="7"/>
        <v>25.515432083621427</v>
      </c>
      <c r="Q5" s="7">
        <f t="shared" si="8"/>
        <v>0</v>
      </c>
      <c r="R5" s="7">
        <f t="shared" si="0"/>
        <v>0</v>
      </c>
      <c r="S5" s="7">
        <f t="shared" si="1"/>
        <v>3</v>
      </c>
      <c r="T5" s="7">
        <f t="shared" si="2"/>
        <v>1</v>
      </c>
      <c r="U5" s="7">
        <f t="shared" si="3"/>
        <v>1</v>
      </c>
      <c r="V5" s="7">
        <f>COUNTIF($C5:$H5,"&gt;25")-COUNTIF($C5:$H5,"&gt;30")</f>
        <v>0</v>
      </c>
      <c r="W5" s="7">
        <f t="shared" si="4"/>
        <v>0</v>
      </c>
      <c r="X5" s="7">
        <f>COUNTIF($C5:$H5,"&gt;35")-COUNTIF($C5:$H5,"&gt;40")</f>
        <v>0</v>
      </c>
      <c r="Y5" s="7">
        <f t="shared" si="5"/>
        <v>0</v>
      </c>
      <c r="Z5" s="7">
        <f>COUNTIF($C5:$H5,"&gt;45")-COUNTIF($C5:$H5,"&gt;50")</f>
        <v>0</v>
      </c>
    </row>
    <row r="6" spans="2:26" s="1" customFormat="1" ht="24" thickBot="1" x14ac:dyDescent="0.4">
      <c r="B6" s="5" t="s">
        <v>1</v>
      </c>
      <c r="C6" s="48">
        <v>14</v>
      </c>
      <c r="D6" s="48">
        <v>10</v>
      </c>
      <c r="E6" s="48">
        <v>6</v>
      </c>
      <c r="F6" s="48">
        <v>10</v>
      </c>
      <c r="G6" s="53">
        <v>11</v>
      </c>
      <c r="H6" s="13"/>
      <c r="I6" s="19">
        <f>MIN($C6:$G6)</f>
        <v>6</v>
      </c>
      <c r="J6" s="19">
        <f>MAX($C6:$G6)</f>
        <v>14</v>
      </c>
      <c r="K6" s="19">
        <f t="shared" si="6"/>
        <v>8</v>
      </c>
      <c r="L6" s="13"/>
      <c r="M6" s="51">
        <f>AVERAGE(C6:G6)</f>
        <v>10.199999999999999</v>
      </c>
      <c r="N6" s="20">
        <f>_xlfn.STDEV.P(C6:G6)</f>
        <v>2.5612496949731396</v>
      </c>
      <c r="O6" s="40">
        <f t="shared" si="7"/>
        <v>25.110291127187644</v>
      </c>
      <c r="Q6" s="7">
        <f t="shared" si="8"/>
        <v>0</v>
      </c>
      <c r="R6" s="7">
        <f t="shared" si="0"/>
        <v>3</v>
      </c>
      <c r="S6" s="7">
        <f t="shared" si="1"/>
        <v>2</v>
      </c>
      <c r="T6" s="7">
        <f t="shared" si="2"/>
        <v>0</v>
      </c>
      <c r="U6" s="7">
        <f t="shared" si="3"/>
        <v>0</v>
      </c>
      <c r="V6" s="7">
        <f>COUNTIF($C6:$H6,"&gt;25")-COUNTIF($C6:$H6,"&gt;30")</f>
        <v>0</v>
      </c>
      <c r="W6" s="7">
        <f t="shared" si="4"/>
        <v>0</v>
      </c>
      <c r="X6" s="7">
        <f>COUNTIF($C6:$H6,"&gt;35")-COUNTIF($C6:$H6,"&gt;40")</f>
        <v>0</v>
      </c>
      <c r="Y6" s="7">
        <f t="shared" si="5"/>
        <v>0</v>
      </c>
      <c r="Z6" s="7">
        <f>COUNTIF($C6:$H6,"&gt;45")-COUNTIF($C6:$H6,"&gt;50")</f>
        <v>0</v>
      </c>
    </row>
    <row r="7" spans="2:26" s="1" customFormat="1" ht="24" thickBot="1" x14ac:dyDescent="0.4">
      <c r="B7" s="5" t="s">
        <v>2</v>
      </c>
      <c r="C7" s="48">
        <v>8</v>
      </c>
      <c r="D7" s="48">
        <v>12</v>
      </c>
      <c r="E7" s="48">
        <v>16</v>
      </c>
      <c r="F7" s="48">
        <v>9</v>
      </c>
      <c r="G7" s="53">
        <v>11</v>
      </c>
      <c r="H7" s="13"/>
      <c r="I7" s="19">
        <f>MIN($C7:$G7)</f>
        <v>8</v>
      </c>
      <c r="J7" s="19">
        <f>MAX($C7:$G7)</f>
        <v>16</v>
      </c>
      <c r="K7" s="19">
        <f t="shared" si="6"/>
        <v>8</v>
      </c>
      <c r="L7" s="13"/>
      <c r="M7" s="51">
        <f>AVERAGE(C7:G7)</f>
        <v>11.2</v>
      </c>
      <c r="N7" s="20">
        <f>_xlfn.STDEV.P(C7:G7)</f>
        <v>2.7856776554368237</v>
      </c>
      <c r="O7" s="40">
        <f t="shared" si="7"/>
        <v>24.872121923543069</v>
      </c>
      <c r="Q7" s="7">
        <f t="shared" si="8"/>
        <v>0</v>
      </c>
      <c r="R7" s="7">
        <f t="shared" si="0"/>
        <v>2</v>
      </c>
      <c r="S7" s="7">
        <f t="shared" si="1"/>
        <v>2</v>
      </c>
      <c r="T7" s="7">
        <f t="shared" si="2"/>
        <v>1</v>
      </c>
      <c r="U7" s="7">
        <f t="shared" si="3"/>
        <v>0</v>
      </c>
      <c r="V7" s="7">
        <f>COUNTIF($C7:$H7,"&gt;25")-COUNTIF($C7:$H7,"&gt;30")</f>
        <v>0</v>
      </c>
      <c r="W7" s="7">
        <f t="shared" si="4"/>
        <v>0</v>
      </c>
      <c r="X7" s="7">
        <f>COUNTIF($C7:$H7,"&gt;35")-COUNTIF($C7:$H7,"&gt;40")</f>
        <v>0</v>
      </c>
      <c r="Y7" s="7">
        <f t="shared" si="5"/>
        <v>0</v>
      </c>
      <c r="Z7" s="7">
        <f>COUNTIF($C7:$H7,"&gt;45")-COUNTIF($C7:$H7,"&gt;50")</f>
        <v>0</v>
      </c>
    </row>
    <row r="8" spans="2:26" s="1" customFormat="1" ht="24" thickBot="1" x14ac:dyDescent="0.4">
      <c r="B8" s="21" t="s">
        <v>5</v>
      </c>
      <c r="C8" s="49">
        <v>9</v>
      </c>
      <c r="D8" s="49">
        <v>14</v>
      </c>
      <c r="E8" s="49">
        <v>9</v>
      </c>
      <c r="F8" s="49">
        <v>13</v>
      </c>
      <c r="G8" s="54">
        <v>10</v>
      </c>
      <c r="H8" s="22"/>
      <c r="I8" s="19">
        <f>MIN($C8:$G8)</f>
        <v>9</v>
      </c>
      <c r="J8" s="19">
        <f>MAX($C8:$G8)</f>
        <v>14</v>
      </c>
      <c r="K8" s="19">
        <f t="shared" si="6"/>
        <v>5</v>
      </c>
      <c r="L8" s="22"/>
      <c r="M8" s="51">
        <f>AVERAGE(C8:G8)</f>
        <v>11</v>
      </c>
      <c r="N8" s="20">
        <f>_xlfn.STDEV.P(C8:G8)</f>
        <v>2.0976176963403033</v>
      </c>
      <c r="O8" s="41">
        <f t="shared" si="7"/>
        <v>19.069251784911845</v>
      </c>
      <c r="Q8" s="7">
        <f t="shared" si="8"/>
        <v>0</v>
      </c>
      <c r="R8" s="7">
        <f t="shared" si="0"/>
        <v>3</v>
      </c>
      <c r="S8" s="7">
        <f t="shared" si="1"/>
        <v>2</v>
      </c>
      <c r="T8" s="7">
        <f t="shared" si="2"/>
        <v>0</v>
      </c>
      <c r="U8" s="7">
        <f t="shared" si="3"/>
        <v>0</v>
      </c>
      <c r="V8" s="7">
        <f>COUNTIF($C8:$H8,"&gt;25")-COUNTIF($C8:$H8,"&gt;30")</f>
        <v>0</v>
      </c>
      <c r="W8" s="7">
        <f t="shared" si="4"/>
        <v>0</v>
      </c>
      <c r="X8" s="7">
        <f>COUNTIF($C8:$H8,"&gt;35")-COUNTIF($C8:$H8,"&gt;40")</f>
        <v>0</v>
      </c>
      <c r="Y8" s="7">
        <f t="shared" si="5"/>
        <v>0</v>
      </c>
      <c r="Z8" s="7">
        <f>COUNTIF($C8:$H8,"&gt;45")-COUNTIF($C8:$H8,"&gt;50")</f>
        <v>0</v>
      </c>
    </row>
    <row r="9" spans="2:26" s="1" customFormat="1" ht="5.25" customHeight="1" thickBot="1" x14ac:dyDescent="0.4">
      <c r="B9" s="16"/>
      <c r="C9" s="28"/>
      <c r="D9" s="28"/>
      <c r="E9" s="28"/>
      <c r="F9" s="28"/>
      <c r="G9" s="55"/>
      <c r="H9" s="17"/>
      <c r="I9" s="29"/>
      <c r="J9" s="30"/>
      <c r="K9" s="31"/>
      <c r="L9" s="17"/>
      <c r="M9" s="29"/>
      <c r="N9" s="30"/>
      <c r="O9" s="42"/>
    </row>
    <row r="10" spans="2:26" s="1" customFormat="1" ht="24" thickBot="1" x14ac:dyDescent="0.4">
      <c r="B10" s="23" t="s">
        <v>10</v>
      </c>
      <c r="C10" s="24">
        <f>SUM(C3:C8)</f>
        <v>74</v>
      </c>
      <c r="D10" s="24">
        <f>SUM(D3:D8)</f>
        <v>74</v>
      </c>
      <c r="E10" s="24">
        <f t="shared" ref="E10:G10" si="9">SUM(E3:E8)</f>
        <v>75</v>
      </c>
      <c r="F10" s="24">
        <f t="shared" si="9"/>
        <v>74</v>
      </c>
      <c r="G10" s="24">
        <f t="shared" si="9"/>
        <v>75</v>
      </c>
      <c r="H10" s="25"/>
      <c r="I10" s="26">
        <f>MIN($C10:$G10)</f>
        <v>74</v>
      </c>
      <c r="J10" s="26">
        <f>MAX($C10:$G10)</f>
        <v>75</v>
      </c>
      <c r="K10" s="19">
        <f t="shared" si="6"/>
        <v>1</v>
      </c>
      <c r="L10" s="25"/>
      <c r="M10" s="26">
        <f>AVERAGE($C10:$G10)</f>
        <v>74.400000000000006</v>
      </c>
      <c r="N10" s="27">
        <f>_xlfn.STDEV.P(C10:G10)</f>
        <v>0.4898979485566356</v>
      </c>
      <c r="O10" s="43">
        <f>100*(N10/M10)</f>
        <v>0.65846498461913383</v>
      </c>
    </row>
    <row r="11" spans="2:26" s="1" customFormat="1" ht="5.25" customHeight="1" thickBot="1" x14ac:dyDescent="0.4">
      <c r="B11" s="5"/>
      <c r="C11" s="4"/>
      <c r="D11" s="4"/>
      <c r="E11" s="4"/>
      <c r="F11" s="4"/>
      <c r="G11" s="4"/>
      <c r="H11" s="13"/>
      <c r="I11" s="14"/>
      <c r="J11" s="3"/>
      <c r="K11" s="15"/>
      <c r="L11" s="13"/>
      <c r="M11" s="14"/>
      <c r="N11" s="3"/>
      <c r="O11" s="44"/>
    </row>
    <row r="12" spans="2:26" ht="24" thickBot="1" x14ac:dyDescent="0.4">
      <c r="B12" s="16" t="s">
        <v>25</v>
      </c>
      <c r="C12" s="32">
        <f>$C$1/C10</f>
        <v>2.3648648648648649</v>
      </c>
      <c r="D12" s="32">
        <f t="shared" ref="D12:G12" si="10">$C$1/D10</f>
        <v>2.3648648648648649</v>
      </c>
      <c r="E12" s="32">
        <f t="shared" si="10"/>
        <v>2.3333333333333335</v>
      </c>
      <c r="F12" s="32">
        <f t="shared" si="10"/>
        <v>2.3648648648648649</v>
      </c>
      <c r="G12" s="32">
        <f t="shared" si="10"/>
        <v>2.3333333333333335</v>
      </c>
      <c r="H12" s="33"/>
      <c r="I12" s="26">
        <f>MIN($C12:$G12)</f>
        <v>2.3333333333333335</v>
      </c>
      <c r="J12" s="26">
        <f>MAX($C12:$G12)</f>
        <v>2.3648648648648649</v>
      </c>
      <c r="K12" s="19">
        <f t="shared" ref="K12" si="11">J12-I12</f>
        <v>3.1531531531531432E-2</v>
      </c>
      <c r="L12" s="33"/>
      <c r="M12" s="34">
        <f>AVERAGE($C12:$G12)</f>
        <v>2.3522522522522524</v>
      </c>
      <c r="N12" s="34">
        <f t="shared" ref="N12:O12" si="12">AVERAGE($C12:$G12)</f>
        <v>2.3522522522522524</v>
      </c>
      <c r="O12" s="34">
        <f t="shared" si="12"/>
        <v>2.3522522522522524</v>
      </c>
    </row>
    <row r="13" spans="2:26" ht="13.5" customHeight="1" outlineLevel="1" thickBot="1" x14ac:dyDescent="0.3">
      <c r="E13">
        <v>1</v>
      </c>
    </row>
    <row r="14" spans="2:26" ht="24" customHeight="1" outlineLevel="1" thickBot="1" x14ac:dyDescent="0.4">
      <c r="B14" s="56" t="s">
        <v>26</v>
      </c>
      <c r="C14" s="57"/>
      <c r="D14" s="57"/>
      <c r="E14" s="57"/>
      <c r="F14" s="57"/>
      <c r="G14" s="50"/>
      <c r="H14" s="33"/>
      <c r="I14" s="36">
        <f>I10*$M$12</f>
        <v>174.06666666666669</v>
      </c>
      <c r="J14" s="37">
        <f>J10*$M$12</f>
        <v>176.41891891891893</v>
      </c>
      <c r="K14" s="35">
        <f t="shared" ref="K14" si="13">J14-I14</f>
        <v>2.3522522522522422</v>
      </c>
      <c r="L14" s="33"/>
    </row>
    <row r="15" spans="2:26" ht="13.5" customHeight="1" outlineLevel="1" x14ac:dyDescent="0.25"/>
    <row r="16" spans="2:26" ht="13.5" customHeight="1" outlineLevel="1" x14ac:dyDescent="0.25"/>
    <row r="17" ht="13.5" customHeight="1" outlineLevel="1" x14ac:dyDescent="0.25"/>
    <row r="18" ht="13.5" customHeight="1" outlineLevel="1" x14ac:dyDescent="0.25"/>
    <row r="19" ht="13.5" customHeight="1" outlineLevel="1" x14ac:dyDescent="0.25"/>
    <row r="20" ht="13.5" customHeight="1" outlineLevel="1" x14ac:dyDescent="0.25"/>
    <row r="21" ht="13.5" customHeight="1" outlineLevel="1" x14ac:dyDescent="0.25"/>
    <row r="22" ht="13.5" customHeight="1" outlineLevel="1" x14ac:dyDescent="0.25"/>
    <row r="23" ht="13.5" customHeight="1" outlineLevel="1" x14ac:dyDescent="0.25"/>
    <row r="24" ht="13.5" customHeight="1" outlineLevel="1" x14ac:dyDescent="0.25"/>
    <row r="25" ht="13.5" customHeight="1" outlineLevel="1" x14ac:dyDescent="0.25"/>
    <row r="26" ht="13.5" customHeight="1" outlineLevel="1" x14ac:dyDescent="0.25"/>
    <row r="27" ht="13.5" customHeight="1" outlineLevel="1" x14ac:dyDescent="0.25"/>
    <row r="28" ht="13.5" customHeight="1" outlineLevel="1" x14ac:dyDescent="0.25"/>
    <row r="29" ht="13.5" customHeight="1" outlineLevel="1" x14ac:dyDescent="0.25"/>
    <row r="30" ht="13.5" customHeight="1" outlineLevel="1" x14ac:dyDescent="0.25"/>
    <row r="31" ht="13.5" customHeight="1" outlineLevel="1" x14ac:dyDescent="0.25"/>
    <row r="32" ht="13.5" customHeight="1" outlineLevel="1" x14ac:dyDescent="0.25"/>
    <row r="33" ht="13.5" customHeight="1" outlineLevel="1" x14ac:dyDescent="0.25"/>
    <row r="34" ht="13.5" customHeight="1" outlineLevel="1" x14ac:dyDescent="0.25"/>
    <row r="35" ht="13.5" customHeight="1" outlineLevel="1" x14ac:dyDescent="0.25"/>
    <row r="36" ht="13.5" customHeight="1" outlineLevel="1" x14ac:dyDescent="0.25"/>
    <row r="37" ht="13.5" customHeight="1" outlineLevel="1" x14ac:dyDescent="0.25"/>
    <row r="38" ht="13.5" customHeight="1" outlineLevel="1" x14ac:dyDescent="0.25"/>
    <row r="39" ht="13.5" customHeight="1" outlineLevel="1" x14ac:dyDescent="0.25"/>
    <row r="40" ht="13.5" customHeight="1" outlineLevel="1" x14ac:dyDescent="0.25"/>
    <row r="41" ht="13.5" customHeight="1" outlineLevel="1" x14ac:dyDescent="0.25"/>
    <row r="42" ht="13.5" customHeight="1" outlineLevel="1" x14ac:dyDescent="0.25"/>
    <row r="43" ht="13.5" customHeight="1" outlineLevel="1" x14ac:dyDescent="0.25"/>
  </sheetData>
  <mergeCells count="1">
    <mergeCell ref="B14:F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Weber</dc:creator>
  <cp:lastModifiedBy>Peter Weber</cp:lastModifiedBy>
  <dcterms:created xsi:type="dcterms:W3CDTF">2021-10-20T11:33:09Z</dcterms:created>
  <dcterms:modified xsi:type="dcterms:W3CDTF">2024-10-30T15:10:57Z</dcterms:modified>
</cp:coreProperties>
</file>